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Y:\25 Projects Peat\25.8 Projects\25.8.12 Dragons in the Dales SRP\25.8.12.9 Monitoring &amp; Surveys\4 Engagement monitoring\"/>
    </mc:Choice>
  </mc:AlternateContent>
  <xr:revisionPtr revIDLastSave="0" documentId="13_ncr:1_{1A194192-D54A-4072-8D55-3F288F3F787D}" xr6:coauthVersionLast="47" xr6:coauthVersionMax="47" xr10:uidLastSave="{00000000-0000-0000-0000-000000000000}"/>
  <bookViews>
    <workbookView xWindow="-120" yWindow="-120" windowWidth="29040" windowHeight="15720" xr2:uid="{DEBE7F20-344A-4EE9-8BE9-CE64B3CCC722}"/>
  </bookViews>
  <sheets>
    <sheet name="Raw data" sheetId="1" r:id="rId1"/>
    <sheet name="Graph" sheetId="2" r:id="rId2"/>
    <sheet name="Analysi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3" l="1"/>
  <c r="B24" i="3"/>
  <c r="C23" i="3"/>
  <c r="B2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C14" i="3" s="1"/>
  <c r="B6" i="3"/>
  <c r="B14" i="3" s="1"/>
  <c r="F29" i="1"/>
  <c r="E29" i="1"/>
  <c r="E14" i="3" l="1"/>
  <c r="F14" i="3"/>
  <c r="G23" i="3"/>
  <c r="E23" i="3"/>
  <c r="F23" i="3"/>
  <c r="G24" i="3"/>
  <c r="E24" i="3"/>
  <c r="F24" i="3"/>
  <c r="G27" i="1"/>
  <c r="G26" i="1"/>
  <c r="G25" i="1"/>
  <c r="G24" i="1"/>
  <c r="G23" i="1"/>
  <c r="G22" i="1"/>
  <c r="G21" i="1"/>
  <c r="H27" i="1"/>
  <c r="H26" i="1"/>
  <c r="H25" i="1"/>
  <c r="H24" i="1"/>
  <c r="H23" i="1"/>
  <c r="H22" i="1"/>
  <c r="H21" i="1"/>
  <c r="I24" i="3" l="1"/>
  <c r="K24" i="3" s="1"/>
  <c r="I12" i="3"/>
  <c r="I11" i="3"/>
  <c r="I10" i="3"/>
  <c r="I9" i="3"/>
  <c r="I8" i="3"/>
  <c r="I7" i="3"/>
  <c r="I6" i="3"/>
  <c r="I14" i="3" s="1"/>
  <c r="L14" i="3" s="1"/>
  <c r="O14" i="3" s="1"/>
  <c r="R14" i="3" s="1"/>
  <c r="H12" i="3"/>
  <c r="H11" i="3"/>
  <c r="H10" i="3"/>
  <c r="H9" i="3"/>
  <c r="H8" i="3"/>
  <c r="H7" i="3"/>
  <c r="H6" i="3"/>
  <c r="H14" i="3" s="1"/>
  <c r="K14" i="3" s="1"/>
  <c r="N14" i="3" s="1"/>
  <c r="Q14" i="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7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</futureMetadata>
  <valueMetadata count="7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</valueMetadata>
</metadata>
</file>

<file path=xl/sharedStrings.xml><?xml version="1.0" encoding="utf-8"?>
<sst xmlns="http://schemas.openxmlformats.org/spreadsheetml/2006/main" count="80" uniqueCount="51">
  <si>
    <t>How connected do you feel to nature?</t>
  </si>
  <si>
    <t>Subjects:</t>
  </si>
  <si>
    <t xml:space="preserve">Number: </t>
  </si>
  <si>
    <t>Location:</t>
  </si>
  <si>
    <t>Swarth Moor</t>
  </si>
  <si>
    <t>Topic:</t>
  </si>
  <si>
    <t>Peat, bogs, dragonflies</t>
  </si>
  <si>
    <t>A</t>
  </si>
  <si>
    <t>B</t>
  </si>
  <si>
    <t>No overlap</t>
  </si>
  <si>
    <t>Metric:</t>
  </si>
  <si>
    <t>Inclusion of nature in self scale (IINS)</t>
  </si>
  <si>
    <t>Tiny overlap</t>
  </si>
  <si>
    <t>Some overlap</t>
  </si>
  <si>
    <t>Just less than half overlap</t>
  </si>
  <si>
    <t>Just more than half overlap</t>
  </si>
  <si>
    <t>Mostly overlapping</t>
  </si>
  <si>
    <t>Complete overlap</t>
  </si>
  <si>
    <t>C</t>
  </si>
  <si>
    <t>D</t>
  </si>
  <si>
    <t>E</t>
  </si>
  <si>
    <t>F</t>
  </si>
  <si>
    <t>G</t>
  </si>
  <si>
    <t>Morning</t>
  </si>
  <si>
    <t>Afternoon</t>
  </si>
  <si>
    <t>Before activity</t>
  </si>
  <si>
    <t>After activity</t>
  </si>
  <si>
    <t>Total</t>
  </si>
  <si>
    <t>22 pupils</t>
  </si>
  <si>
    <t>Count</t>
  </si>
  <si>
    <t>Percentage %</t>
  </si>
  <si>
    <t>Description</t>
  </si>
  <si>
    <t>Value</t>
  </si>
  <si>
    <t>Mean</t>
  </si>
  <si>
    <t>Variance</t>
  </si>
  <si>
    <t>Standard Deviation</t>
  </si>
  <si>
    <t>Standard Error</t>
  </si>
  <si>
    <t>p-Value</t>
  </si>
  <si>
    <t>before vs. after</t>
  </si>
  <si>
    <t>Mean, standard deviation, and unpaired t-test</t>
  </si>
  <si>
    <t>Two-proportion Z-test</t>
  </si>
  <si>
    <t>Proportions</t>
  </si>
  <si>
    <t>1 to 5</t>
  </si>
  <si>
    <t>6 to 7</t>
  </si>
  <si>
    <t>Counts</t>
  </si>
  <si>
    <t>Combined</t>
  </si>
  <si>
    <t>Z-value</t>
  </si>
  <si>
    <t>p-value</t>
  </si>
  <si>
    <t>(ns)</t>
  </si>
  <si>
    <t>from two-proportion t-test, one-tailed</t>
  </si>
  <si>
    <t>from unpaired t-test, one-tailed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</si>
</sst>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9" fontId="0" fillId="0" borderId="0" xfId="1" applyFont="1"/>
    <xf numFmtId="0" fontId="3" fillId="0" borderId="0" xfId="0" applyFont="1"/>
    <xf numFmtId="16" fontId="0" fillId="0" borderId="0" xfId="0" applyNumberForma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'Raw data'!$G$20</c:f>
              <c:strCache>
                <c:ptCount val="1"/>
                <c:pt idx="0">
                  <c:v>Before activity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>
                    <a:lumMod val="75000"/>
                  </a:schemeClr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cat>
            <c:strRef>
              <c:f>'Raw data'!$A$21:$A$27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'Raw data'!$G$21:$G$27</c:f>
              <c:numCache>
                <c:formatCode>0%</c:formatCode>
                <c:ptCount val="7"/>
                <c:pt idx="0">
                  <c:v>9.0909090909090912E-2</c:v>
                </c:pt>
                <c:pt idx="1">
                  <c:v>4.5454545454545456E-2</c:v>
                </c:pt>
                <c:pt idx="2">
                  <c:v>4.5454545454545456E-2</c:v>
                </c:pt>
                <c:pt idx="3">
                  <c:v>0.22727272727272727</c:v>
                </c:pt>
                <c:pt idx="4">
                  <c:v>0.22727272727272727</c:v>
                </c:pt>
                <c:pt idx="5">
                  <c:v>0.18181818181818182</c:v>
                </c:pt>
                <c:pt idx="6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78-47D6-A505-5FF88C75634A}"/>
            </c:ext>
          </c:extLst>
        </c:ser>
        <c:ser>
          <c:idx val="1"/>
          <c:order val="1"/>
          <c:tx>
            <c:strRef>
              <c:f>'Raw data'!$H$20</c:f>
              <c:strCache>
                <c:ptCount val="1"/>
                <c:pt idx="0">
                  <c:v>After activity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6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cat>
            <c:strRef>
              <c:f>'Raw data'!$A$21:$A$27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'Raw data'!$H$21:$H$27</c:f>
              <c:numCache>
                <c:formatCode>0%</c:formatCode>
                <c:ptCount val="7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0.15</c:v>
                </c:pt>
                <c:pt idx="5">
                  <c:v>0.25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78-47D6-A505-5FF88C756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2841775"/>
        <c:axId val="1632834575"/>
      </c:barChart>
      <c:catAx>
        <c:axId val="16328417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Inclusion of Nature in Self Scale (INNS)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2834575"/>
        <c:crosses val="autoZero"/>
        <c:auto val="1"/>
        <c:lblAlgn val="ctr"/>
        <c:lblOffset val="100"/>
        <c:noMultiLvlLbl val="0"/>
      </c:catAx>
      <c:valAx>
        <c:axId val="163283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participants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2841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1428750</xdr:colOff>
      <xdr:row>11</xdr:row>
      <xdr:rowOff>149173</xdr:rowOff>
    </xdr:to>
    <xdr:pic>
      <xdr:nvPicPr>
        <xdr:cNvPr id="3" name="Picture 2" descr="Finale Version of the Illustrated Inclusion of Nature in Self Scale (IINS).">
          <a:extLst>
            <a:ext uri="{FF2B5EF4-FFF2-40B4-BE49-F238E27FC236}">
              <a16:creationId xmlns:a16="http://schemas.microsoft.com/office/drawing/2014/main" id="{8CD8B0C0-466F-AF39-15AE-436519E70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4343400" cy="20541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542925</xdr:colOff>
      <xdr:row>60</xdr:row>
      <xdr:rowOff>171452</xdr:rowOff>
    </xdr:from>
    <xdr:to>
      <xdr:col>6</xdr:col>
      <xdr:colOff>323850</xdr:colOff>
      <xdr:row>66</xdr:row>
      <xdr:rowOff>57152</xdr:rowOff>
    </xdr:to>
    <xdr:pic>
      <xdr:nvPicPr>
        <xdr:cNvPr id="5" name="Picture 4" descr="Finale Version of the Illustrated Inclusion of Nature in Self Scale (IINS).">
          <a:extLst>
            <a:ext uri="{FF2B5EF4-FFF2-40B4-BE49-F238E27FC236}">
              <a16:creationId xmlns:a16="http://schemas.microsoft.com/office/drawing/2014/main" id="{CB528AA8-4012-0874-6922-2DA67722536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2939" b="49921"/>
        <a:stretch/>
      </xdr:blipFill>
      <xdr:spPr bwMode="auto">
        <a:xfrm>
          <a:off x="3467100" y="11715752"/>
          <a:ext cx="1609725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123826</xdr:rowOff>
    </xdr:from>
    <xdr:to>
      <xdr:col>0</xdr:col>
      <xdr:colOff>0</xdr:colOff>
      <xdr:row>50</xdr:row>
      <xdr:rowOff>9526</xdr:rowOff>
    </xdr:to>
    <xdr:pic>
      <xdr:nvPicPr>
        <xdr:cNvPr id="9" name="Picture 8" descr="Finale Version of the Illustrated Inclusion of Nature in Self Scale (IINS).">
          <a:extLst>
            <a:ext uri="{FF2B5EF4-FFF2-40B4-BE49-F238E27FC236}">
              <a16:creationId xmlns:a16="http://schemas.microsoft.com/office/drawing/2014/main" id="{AD65835D-465E-D92A-39C5-F0B2CA609BA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26" t="50079" r="65352" b="-158"/>
        <a:stretch/>
      </xdr:blipFill>
      <xdr:spPr bwMode="auto">
        <a:xfrm>
          <a:off x="0" y="8620126"/>
          <a:ext cx="0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285750</xdr:colOff>
      <xdr:row>28</xdr:row>
      <xdr:rowOff>185738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3F7261-339D-4024-A150-2EFC6D7530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</xdr:colOff>
      <xdr:row>29</xdr:row>
      <xdr:rowOff>23813</xdr:rowOff>
    </xdr:from>
    <xdr:to>
      <xdr:col>7</xdr:col>
      <xdr:colOff>85725</xdr:colOff>
      <xdr:row>39</xdr:row>
      <xdr:rowOff>172986</xdr:rowOff>
    </xdr:to>
    <xdr:pic>
      <xdr:nvPicPr>
        <xdr:cNvPr id="3" name="Picture 2" descr="Finale Version of the Illustrated Inclusion of Nature in Self Scale (IINS).">
          <a:extLst>
            <a:ext uri="{FF2B5EF4-FFF2-40B4-BE49-F238E27FC236}">
              <a16:creationId xmlns:a16="http://schemas.microsoft.com/office/drawing/2014/main" id="{3B3A7C8A-1867-4DA9-9C0C-A3C276D7A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5548313"/>
          <a:ext cx="4343400" cy="20541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7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4BD47-652C-44C0-8B22-72B4C213D8DE}">
  <dimension ref="A1:H29"/>
  <sheetViews>
    <sheetView tabSelected="1" zoomScaleNormal="100" workbookViewId="0">
      <selection activeCell="R17" sqref="R17"/>
    </sheetView>
  </sheetViews>
  <sheetFormatPr defaultRowHeight="15" x14ac:dyDescent="0.25"/>
  <cols>
    <col min="3" max="3" width="25.42578125" customWidth="1"/>
    <col min="4" max="4" width="34.7109375" bestFit="1" customWidth="1"/>
    <col min="5" max="5" width="15.85546875" bestFit="1" customWidth="1"/>
    <col min="6" max="6" width="11.5703125" bestFit="1" customWidth="1"/>
    <col min="7" max="7" width="13.28515625" bestFit="1" customWidth="1"/>
    <col min="8" max="8" width="11.5703125" bestFit="1" customWidth="1"/>
  </cols>
  <sheetData>
    <row r="1" spans="1:4" ht="24" x14ac:dyDescent="0.4">
      <c r="A1" s="1" t="s">
        <v>0</v>
      </c>
      <c r="B1" s="1"/>
      <c r="C1" s="1"/>
    </row>
    <row r="13" spans="1:4" x14ac:dyDescent="0.25">
      <c r="A13" t="s">
        <v>1</v>
      </c>
    </row>
    <row r="14" spans="1:4" x14ac:dyDescent="0.25">
      <c r="A14" t="s">
        <v>2</v>
      </c>
      <c r="D14" t="s">
        <v>28</v>
      </c>
    </row>
    <row r="15" spans="1:4" x14ac:dyDescent="0.25">
      <c r="A15" t="s">
        <v>3</v>
      </c>
      <c r="D15" t="s">
        <v>4</v>
      </c>
    </row>
    <row r="16" spans="1:4" x14ac:dyDescent="0.25">
      <c r="A16" t="s">
        <v>5</v>
      </c>
      <c r="D16" t="s">
        <v>6</v>
      </c>
    </row>
    <row r="17" spans="1:8" x14ac:dyDescent="0.25">
      <c r="A17" t="s">
        <v>10</v>
      </c>
      <c r="D17" t="s">
        <v>11</v>
      </c>
    </row>
    <row r="18" spans="1:8" x14ac:dyDescent="0.25">
      <c r="E18" s="5" t="s">
        <v>29</v>
      </c>
      <c r="F18" s="5"/>
      <c r="G18" s="5" t="s">
        <v>30</v>
      </c>
      <c r="H18" s="5"/>
    </row>
    <row r="19" spans="1:8" x14ac:dyDescent="0.25">
      <c r="E19" t="s">
        <v>23</v>
      </c>
      <c r="F19" t="s">
        <v>24</v>
      </c>
      <c r="G19" t="s">
        <v>23</v>
      </c>
      <c r="H19" t="s">
        <v>24</v>
      </c>
    </row>
    <row r="20" spans="1:8" x14ac:dyDescent="0.25">
      <c r="B20" t="s">
        <v>32</v>
      </c>
      <c r="D20" t="s">
        <v>31</v>
      </c>
      <c r="E20" t="s">
        <v>25</v>
      </c>
      <c r="F20" t="s">
        <v>26</v>
      </c>
      <c r="G20" t="s">
        <v>25</v>
      </c>
      <c r="H20" t="s">
        <v>26</v>
      </c>
    </row>
    <row r="21" spans="1:8" ht="44.25" customHeight="1" x14ac:dyDescent="0.25">
      <c r="A21" t="s">
        <v>7</v>
      </c>
      <c r="B21">
        <v>1</v>
      </c>
      <c r="C21" t="e" vm="1">
        <v>#VALUE!</v>
      </c>
      <c r="D21" t="s">
        <v>9</v>
      </c>
      <c r="E21">
        <v>2</v>
      </c>
      <c r="F21">
        <v>2</v>
      </c>
      <c r="G21" s="2">
        <f>E21/E29</f>
        <v>9.0909090909090912E-2</v>
      </c>
      <c r="H21" s="2">
        <f>F21/F29</f>
        <v>0.1</v>
      </c>
    </row>
    <row r="22" spans="1:8" ht="44.25" customHeight="1" x14ac:dyDescent="0.25">
      <c r="A22" t="s">
        <v>8</v>
      </c>
      <c r="B22">
        <v>2</v>
      </c>
      <c r="C22" t="e" vm="2">
        <v>#VALUE!</v>
      </c>
      <c r="D22" t="s">
        <v>12</v>
      </c>
      <c r="E22">
        <v>1</v>
      </c>
      <c r="F22">
        <v>0</v>
      </c>
      <c r="G22" s="2">
        <f>E22/E29</f>
        <v>4.5454545454545456E-2</v>
      </c>
      <c r="H22" s="2">
        <f>F22/F29</f>
        <v>0</v>
      </c>
    </row>
    <row r="23" spans="1:8" ht="44.25" customHeight="1" x14ac:dyDescent="0.25">
      <c r="A23" t="s">
        <v>18</v>
      </c>
      <c r="B23">
        <v>3</v>
      </c>
      <c r="C23" t="e" vm="3">
        <v>#VALUE!</v>
      </c>
      <c r="D23" t="s">
        <v>13</v>
      </c>
      <c r="E23">
        <v>1</v>
      </c>
      <c r="F23">
        <v>0</v>
      </c>
      <c r="G23" s="2">
        <f>E23/E29</f>
        <v>4.5454545454545456E-2</v>
      </c>
      <c r="H23" s="2">
        <f>F23/F29</f>
        <v>0</v>
      </c>
    </row>
    <row r="24" spans="1:8" ht="44.25" customHeight="1" x14ac:dyDescent="0.25">
      <c r="A24" t="s">
        <v>19</v>
      </c>
      <c r="B24">
        <v>4</v>
      </c>
      <c r="C24" t="e" vm="4">
        <v>#VALUE!</v>
      </c>
      <c r="D24" t="s">
        <v>14</v>
      </c>
      <c r="E24">
        <v>5</v>
      </c>
      <c r="F24">
        <v>2</v>
      </c>
      <c r="G24" s="2">
        <f>E24/E29</f>
        <v>0.22727272727272727</v>
      </c>
      <c r="H24" s="2">
        <f>F24/F29</f>
        <v>0.1</v>
      </c>
    </row>
    <row r="25" spans="1:8" ht="44.25" customHeight="1" x14ac:dyDescent="0.25">
      <c r="A25" t="s">
        <v>20</v>
      </c>
      <c r="B25">
        <v>5</v>
      </c>
      <c r="C25" t="e" vm="5">
        <v>#VALUE!</v>
      </c>
      <c r="D25" t="s">
        <v>15</v>
      </c>
      <c r="E25">
        <v>5</v>
      </c>
      <c r="F25">
        <v>3</v>
      </c>
      <c r="G25" s="2">
        <f>E25/E29</f>
        <v>0.22727272727272727</v>
      </c>
      <c r="H25" s="2">
        <f>F25/F29</f>
        <v>0.15</v>
      </c>
    </row>
    <row r="26" spans="1:8" ht="44.25" customHeight="1" x14ac:dyDescent="0.25">
      <c r="A26" t="s">
        <v>21</v>
      </c>
      <c r="B26">
        <v>6</v>
      </c>
      <c r="C26" t="e" vm="6">
        <v>#VALUE!</v>
      </c>
      <c r="D26" t="s">
        <v>16</v>
      </c>
      <c r="E26">
        <v>4</v>
      </c>
      <c r="F26">
        <v>5</v>
      </c>
      <c r="G26" s="2">
        <f>E26/E29</f>
        <v>0.18181818181818182</v>
      </c>
      <c r="H26" s="2">
        <f>F26/F29</f>
        <v>0.25</v>
      </c>
    </row>
    <row r="27" spans="1:8" ht="44.25" customHeight="1" x14ac:dyDescent="0.25">
      <c r="A27" t="s">
        <v>22</v>
      </c>
      <c r="B27">
        <v>7</v>
      </c>
      <c r="C27" t="e" vm="7">
        <v>#VALUE!</v>
      </c>
      <c r="D27" t="s">
        <v>17</v>
      </c>
      <c r="E27">
        <v>4</v>
      </c>
      <c r="F27">
        <v>8</v>
      </c>
      <c r="G27" s="2">
        <f>E27/E29</f>
        <v>0.18181818181818182</v>
      </c>
      <c r="H27" s="2">
        <f>F27/F29</f>
        <v>0.4</v>
      </c>
    </row>
    <row r="29" spans="1:8" x14ac:dyDescent="0.25">
      <c r="D29" t="s">
        <v>27</v>
      </c>
      <c r="E29">
        <f>SUM(E21:E27)</f>
        <v>22</v>
      </c>
      <c r="F29">
        <f>SUM(F21:F27)</f>
        <v>20</v>
      </c>
    </row>
  </sheetData>
  <mergeCells count="2">
    <mergeCell ref="E18:F18"/>
    <mergeCell ref="G18:H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B2693-A3F4-4F16-BE9E-CBCDA64A6FB9}">
  <dimension ref="A1"/>
  <sheetViews>
    <sheetView zoomScaleNormal="100" workbookViewId="0">
      <selection activeCell="N29" sqref="N2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C885C-B15C-46E2-B870-2900E5919209}">
  <dimension ref="A1:U26"/>
  <sheetViews>
    <sheetView workbookViewId="0">
      <selection activeCell="G27" sqref="G27"/>
    </sheetView>
  </sheetViews>
  <sheetFormatPr defaultRowHeight="15" x14ac:dyDescent="0.25"/>
  <sheetData>
    <row r="1" spans="2:21" x14ac:dyDescent="0.25">
      <c r="B1" s="3" t="s">
        <v>39</v>
      </c>
    </row>
    <row r="3" spans="2:21" x14ac:dyDescent="0.25">
      <c r="E3" s="5" t="s">
        <v>33</v>
      </c>
      <c r="F3" s="5"/>
      <c r="K3" s="5" t="s">
        <v>34</v>
      </c>
      <c r="L3" s="5"/>
      <c r="N3" s="5" t="s">
        <v>35</v>
      </c>
      <c r="O3" s="5"/>
      <c r="Q3" s="5" t="s">
        <v>36</v>
      </c>
      <c r="R3" s="5"/>
      <c r="T3" t="s">
        <v>37</v>
      </c>
    </row>
    <row r="4" spans="2:21" x14ac:dyDescent="0.25">
      <c r="E4" t="s">
        <v>23</v>
      </c>
      <c r="F4" t="s">
        <v>24</v>
      </c>
      <c r="K4" t="s">
        <v>23</v>
      </c>
      <c r="L4" t="s">
        <v>24</v>
      </c>
      <c r="N4" t="s">
        <v>23</v>
      </c>
      <c r="O4" t="s">
        <v>24</v>
      </c>
      <c r="Q4" t="s">
        <v>23</v>
      </c>
      <c r="R4" t="s">
        <v>24</v>
      </c>
      <c r="T4" t="s">
        <v>50</v>
      </c>
    </row>
    <row r="5" spans="2:21" x14ac:dyDescent="0.25">
      <c r="E5" t="s">
        <v>25</v>
      </c>
      <c r="F5" t="s">
        <v>26</v>
      </c>
      <c r="K5" t="s">
        <v>25</v>
      </c>
      <c r="L5" t="s">
        <v>26</v>
      </c>
      <c r="N5" t="s">
        <v>25</v>
      </c>
      <c r="O5" t="s">
        <v>26</v>
      </c>
      <c r="Q5" t="s">
        <v>25</v>
      </c>
      <c r="R5" t="s">
        <v>26</v>
      </c>
      <c r="T5" t="s">
        <v>38</v>
      </c>
    </row>
    <row r="6" spans="2:21" x14ac:dyDescent="0.25">
      <c r="B6">
        <f xml:space="preserve"> 'Raw data'!B21*'Raw data'!E21</f>
        <v>2</v>
      </c>
      <c r="C6">
        <f xml:space="preserve"> 'Raw data'!B21*'Raw data'!F21</f>
        <v>2</v>
      </c>
      <c r="H6">
        <f xml:space="preserve"> (('Raw data'!B21-E$14)^2)*'Raw data'!E21</f>
        <v>27.785123966942152</v>
      </c>
      <c r="I6">
        <f xml:space="preserve"> (('Raw data'!B21-F$14)^2)*'Raw data'!F21</f>
        <v>41.404999999999994</v>
      </c>
    </row>
    <row r="7" spans="2:21" x14ac:dyDescent="0.25">
      <c r="B7">
        <f xml:space="preserve"> 'Raw data'!B22*'Raw data'!E22</f>
        <v>2</v>
      </c>
      <c r="C7">
        <f xml:space="preserve"> 'Raw data'!B22*'Raw data'!F22</f>
        <v>0</v>
      </c>
      <c r="H7">
        <f xml:space="preserve"> (('Raw data'!B22-E$14)^2)*'Raw data'!E22</f>
        <v>7.4380165289256208</v>
      </c>
      <c r="I7">
        <f xml:space="preserve"> (('Raw data'!B22-F$14)^2)*'Raw data'!F22</f>
        <v>0</v>
      </c>
    </row>
    <row r="8" spans="2:21" x14ac:dyDescent="0.25">
      <c r="B8">
        <f xml:space="preserve"> 'Raw data'!B23*'Raw data'!E23</f>
        <v>3</v>
      </c>
      <c r="C8">
        <f xml:space="preserve"> 'Raw data'!B23*'Raw data'!F23</f>
        <v>0</v>
      </c>
      <c r="H8">
        <f xml:space="preserve"> (('Raw data'!B23-E$14)^2)*'Raw data'!E23</f>
        <v>2.9834710743801662</v>
      </c>
      <c r="I8">
        <f xml:space="preserve"> (('Raw data'!B23-F$14)^2)*'Raw data'!F23</f>
        <v>0</v>
      </c>
    </row>
    <row r="9" spans="2:21" x14ac:dyDescent="0.25">
      <c r="B9">
        <f xml:space="preserve"> 'Raw data'!B24*'Raw data'!E24</f>
        <v>20</v>
      </c>
      <c r="C9">
        <f xml:space="preserve"> 'Raw data'!B24*'Raw data'!F24</f>
        <v>8</v>
      </c>
      <c r="H9">
        <f xml:space="preserve"> (('Raw data'!B24-E$14)^2)*'Raw data'!E24</f>
        <v>2.6446280991735556</v>
      </c>
      <c r="I9">
        <f xml:space="preserve"> (('Raw data'!B24-F$14)^2)*'Raw data'!F24</f>
        <v>4.8049999999999988</v>
      </c>
    </row>
    <row r="10" spans="2:21" x14ac:dyDescent="0.25">
      <c r="B10">
        <f xml:space="preserve"> 'Raw data'!B25*'Raw data'!E25</f>
        <v>25</v>
      </c>
      <c r="C10">
        <f xml:space="preserve"> 'Raw data'!B25*'Raw data'!F25</f>
        <v>15</v>
      </c>
      <c r="H10">
        <f xml:space="preserve"> (('Raw data'!B25-E$14)^2)*'Raw data'!E25</f>
        <v>0.37190082644628031</v>
      </c>
      <c r="I10">
        <f xml:space="preserve"> (('Raw data'!B25-F$14)^2)*'Raw data'!F25</f>
        <v>0.90749999999999953</v>
      </c>
    </row>
    <row r="11" spans="2:21" x14ac:dyDescent="0.25">
      <c r="B11">
        <f xml:space="preserve"> 'Raw data'!B26*'Raw data'!E26</f>
        <v>24</v>
      </c>
      <c r="C11">
        <f xml:space="preserve"> 'Raw data'!B26*'Raw data'!F26</f>
        <v>30</v>
      </c>
      <c r="H11">
        <f xml:space="preserve"> (('Raw data'!B26-E$14)^2)*'Raw data'!E26</f>
        <v>6.4793388429752046</v>
      </c>
      <c r="I11">
        <f xml:space="preserve"> (('Raw data'!B26-F$14)^2)*'Raw data'!F26</f>
        <v>1.0125000000000008</v>
      </c>
    </row>
    <row r="12" spans="2:21" x14ac:dyDescent="0.25">
      <c r="B12">
        <f xml:space="preserve"> 'Raw data'!B27*'Raw data'!E27</f>
        <v>28</v>
      </c>
      <c r="C12">
        <f xml:space="preserve"> 'Raw data'!B27*'Raw data'!F27</f>
        <v>56</v>
      </c>
      <c r="H12">
        <f xml:space="preserve"> (('Raw data'!B27-E$14)^2)*'Raw data'!E27</f>
        <v>20.661157024793383</v>
      </c>
      <c r="I12">
        <f xml:space="preserve"> (('Raw data'!B27-F$14)^2)*'Raw data'!F27</f>
        <v>16.820000000000004</v>
      </c>
    </row>
    <row r="14" spans="2:21" x14ac:dyDescent="0.25">
      <c r="B14">
        <f xml:space="preserve"> SUM(B6:B12)</f>
        <v>104</v>
      </c>
      <c r="C14">
        <f xml:space="preserve"> SUM(C6:C12)</f>
        <v>111</v>
      </c>
      <c r="E14">
        <f xml:space="preserve"> B14/'Raw data'!E29</f>
        <v>4.7272727272727275</v>
      </c>
      <c r="F14">
        <f xml:space="preserve"> C14/'Raw data'!F29</f>
        <v>5.55</v>
      </c>
      <c r="H14">
        <f xml:space="preserve"> SUM(H6:H12)</f>
        <v>68.363636363636374</v>
      </c>
      <c r="I14">
        <f xml:space="preserve"> SUM(I6:I12)</f>
        <v>64.95</v>
      </c>
      <c r="K14">
        <f xml:space="preserve"> H14/'Raw data'!E29</f>
        <v>3.1074380165289259</v>
      </c>
      <c r="L14">
        <f xml:space="preserve"> I14/'Raw data'!F29</f>
        <v>3.2475000000000001</v>
      </c>
      <c r="N14">
        <f xml:space="preserve"> SQRT(K14)</f>
        <v>1.7627926754241197</v>
      </c>
      <c r="O14">
        <f xml:space="preserve"> SQRT(L14)</f>
        <v>1.8020821290940099</v>
      </c>
      <c r="Q14">
        <f xml:space="preserve"> N14/SQRT('Raw data'!E29)</f>
        <v>0.37582866118684538</v>
      </c>
      <c r="R14">
        <f xml:space="preserve"> O14/SQRT('Raw data'!F29)</f>
        <v>0.40295781416917575</v>
      </c>
      <c r="T14">
        <v>7.1400000000000005E-2</v>
      </c>
      <c r="U14" t="s">
        <v>48</v>
      </c>
    </row>
    <row r="17" spans="1:11" x14ac:dyDescent="0.25">
      <c r="B17" s="3" t="s">
        <v>40</v>
      </c>
    </row>
    <row r="19" spans="1:11" x14ac:dyDescent="0.25">
      <c r="B19" s="5" t="s">
        <v>44</v>
      </c>
      <c r="C19" s="5"/>
      <c r="E19" s="5" t="s">
        <v>41</v>
      </c>
      <c r="F19" s="5"/>
      <c r="I19" t="s">
        <v>46</v>
      </c>
      <c r="K19" t="s">
        <v>47</v>
      </c>
    </row>
    <row r="20" spans="1:11" x14ac:dyDescent="0.25">
      <c r="B20" t="s">
        <v>23</v>
      </c>
      <c r="C20" t="s">
        <v>24</v>
      </c>
      <c r="E20" t="s">
        <v>23</v>
      </c>
      <c r="F20" t="s">
        <v>24</v>
      </c>
      <c r="K20" t="s">
        <v>49</v>
      </c>
    </row>
    <row r="21" spans="1:11" x14ac:dyDescent="0.25">
      <c r="B21" t="s">
        <v>25</v>
      </c>
      <c r="C21" t="s">
        <v>26</v>
      </c>
      <c r="E21" t="s">
        <v>25</v>
      </c>
      <c r="F21" t="s">
        <v>26</v>
      </c>
      <c r="G21" t="s">
        <v>45</v>
      </c>
      <c r="K21" t="s">
        <v>38</v>
      </c>
    </row>
    <row r="23" spans="1:11" x14ac:dyDescent="0.25">
      <c r="A23" s="4" t="s">
        <v>42</v>
      </c>
      <c r="B23">
        <f xml:space="preserve"> SUM('Raw data'!E21:E25)</f>
        <v>14</v>
      </c>
      <c r="C23">
        <f xml:space="preserve"> SUM('Raw data'!F21:F25)</f>
        <v>7</v>
      </c>
      <c r="E23">
        <f xml:space="preserve"> B23/'Raw data'!E$29</f>
        <v>0.63636363636363635</v>
      </c>
      <c r="F23">
        <f xml:space="preserve"> C23/'Raw data'!F$29</f>
        <v>0.35</v>
      </c>
      <c r="G23">
        <f xml:space="preserve"> (B23+C23)/('Raw data'!E$29+'Raw data'!F$29)</f>
        <v>0.5</v>
      </c>
    </row>
    <row r="24" spans="1:11" x14ac:dyDescent="0.25">
      <c r="A24" t="s">
        <v>43</v>
      </c>
      <c r="B24">
        <f xml:space="preserve"> SUM('Raw data'!E26:E27)</f>
        <v>8</v>
      </c>
      <c r="C24">
        <f xml:space="preserve"> SUM('Raw data'!F26:F27)</f>
        <v>13</v>
      </c>
      <c r="E24">
        <f xml:space="preserve"> B24/'Raw data'!E$29</f>
        <v>0.36363636363636365</v>
      </c>
      <c r="F24">
        <f xml:space="preserve"> C24/'Raw data'!F$29</f>
        <v>0.65</v>
      </c>
      <c r="G24">
        <f xml:space="preserve"> (B24+C24)/('Raw data'!E$29+'Raw data'!F$29)</f>
        <v>0.5</v>
      </c>
      <c r="I24">
        <f xml:space="preserve"> (E24-F24)/SQRT(G24*(1-G24)*((1/'Raw data'!E29)+(1/'Raw data'!F29)))</f>
        <v>-1.8537431419599739</v>
      </c>
      <c r="K24">
        <f xml:space="preserve"> _xlfn.NORM.S.DIST(I24, TRUE)</f>
        <v>3.1887958195972975E-2</v>
      </c>
    </row>
    <row r="26" spans="1:11" x14ac:dyDescent="0.25">
      <c r="A26" s="4"/>
    </row>
  </sheetData>
  <mergeCells count="6">
    <mergeCell ref="Q3:R3"/>
    <mergeCell ref="B19:C19"/>
    <mergeCell ref="E19:F19"/>
    <mergeCell ref="E3:F3"/>
    <mergeCell ref="K3:L3"/>
    <mergeCell ref="N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Graph</vt:lpstr>
      <vt:lpstr>Analysis</vt:lpstr>
    </vt:vector>
  </TitlesOfParts>
  <Company>Yorkshire Wildlife Trust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McMaster</dc:creator>
  <cp:lastModifiedBy>Jessica McMaster</cp:lastModifiedBy>
  <dcterms:created xsi:type="dcterms:W3CDTF">2025-03-13T15:32:25Z</dcterms:created>
  <dcterms:modified xsi:type="dcterms:W3CDTF">2025-04-02T17:55:08Z</dcterms:modified>
</cp:coreProperties>
</file>